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1/Contratados/"/>
    </mc:Choice>
  </mc:AlternateContent>
  <xr:revisionPtr revIDLastSave="0" documentId="8_{661A0B59-42EC-4736-B77B-5B539AA98297}" xr6:coauthVersionLast="47" xr6:coauthVersionMax="47" xr10:uidLastSave="{00000000-0000-0000-0000-000000000000}"/>
  <bookViews>
    <workbookView xWindow="-120" yWindow="-120" windowWidth="29040" windowHeight="15720" xr2:uid="{9B8B76FE-0E7C-4E33-808A-065C199B30C2}"/>
  </bookViews>
  <sheets>
    <sheet name="Contratados Abril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7" i="1" s="1"/>
  <c r="G11" i="1"/>
  <c r="H11" i="1"/>
  <c r="I11" i="1"/>
  <c r="J11" i="1"/>
  <c r="A12" i="1"/>
  <c r="E12" i="1"/>
  <c r="G12" i="1"/>
  <c r="H12" i="1"/>
  <c r="I12" i="1"/>
  <c r="J12" i="1"/>
  <c r="K12" i="1"/>
  <c r="O12" i="1"/>
  <c r="P12" i="1" s="1"/>
  <c r="Q12" i="1" s="1"/>
  <c r="A13" i="1"/>
  <c r="A14" i="1" s="1"/>
  <c r="A15" i="1" s="1"/>
  <c r="A16" i="1" s="1"/>
  <c r="E13" i="1"/>
  <c r="G13" i="1"/>
  <c r="H13" i="1"/>
  <c r="I13" i="1"/>
  <c r="J13" i="1"/>
  <c r="K13" i="1"/>
  <c r="O13" i="1"/>
  <c r="P13" i="1" s="1"/>
  <c r="Q13" i="1" s="1"/>
  <c r="E14" i="1"/>
  <c r="G14" i="1"/>
  <c r="H14" i="1"/>
  <c r="I14" i="1"/>
  <c r="J14" i="1"/>
  <c r="K14" i="1"/>
  <c r="O14" i="1"/>
  <c r="P14" i="1" s="1"/>
  <c r="Q14" i="1" s="1"/>
  <c r="E15" i="1"/>
  <c r="O15" i="1" s="1"/>
  <c r="G15" i="1"/>
  <c r="H15" i="1"/>
  <c r="I15" i="1"/>
  <c r="J15" i="1"/>
  <c r="E16" i="1"/>
  <c r="G16" i="1"/>
  <c r="H16" i="1"/>
  <c r="I16" i="1"/>
  <c r="J16" i="1"/>
  <c r="O16" i="1"/>
  <c r="D17" i="1"/>
  <c r="F17" i="1"/>
  <c r="M17" i="1"/>
  <c r="N17" i="1"/>
  <c r="H17" i="1" l="1"/>
  <c r="K15" i="1"/>
  <c r="K16" i="1"/>
  <c r="I17" i="1"/>
  <c r="P15" i="1"/>
  <c r="Q15" i="1" s="1"/>
  <c r="J17" i="1"/>
  <c r="P16" i="1"/>
  <c r="Q16" i="1" s="1"/>
  <c r="G17" i="1"/>
  <c r="K11" i="1"/>
  <c r="K17" i="1" s="1"/>
  <c r="O11" i="1"/>
  <c r="O17" i="1" s="1"/>
  <c r="P11" i="1" l="1"/>
  <c r="Q11" i="1" l="1"/>
  <c r="Q17" i="1" s="1"/>
  <c r="P17" i="1"/>
</calcChain>
</file>

<file path=xl/sharedStrings.xml><?xml version="1.0" encoding="utf-8"?>
<sst xmlns="http://schemas.openxmlformats.org/spreadsheetml/2006/main" count="46" uniqueCount="45">
  <si>
    <t xml:space="preserve"> Nómina Empleados Contratados. al mes de Abril  2021</t>
  </si>
  <si>
    <t>Nombres y Apellidos</t>
  </si>
  <si>
    <t>Cargo</t>
  </si>
  <si>
    <t>Sueldo Bruto RD$</t>
  </si>
  <si>
    <t>Deduciones a Empleados SFS/TSS/</t>
  </si>
  <si>
    <t>Aportes Empleador</t>
  </si>
  <si>
    <t>Total TSS</t>
  </si>
  <si>
    <t>Otras Retenciones SEACOOP/INAVI/ISR</t>
  </si>
  <si>
    <t xml:space="preserve">Total Deduciones Empleados </t>
  </si>
  <si>
    <t>Neto a Pagar Valor RD$</t>
  </si>
  <si>
    <t>S. F.S 3.04%</t>
  </si>
  <si>
    <t>P.C.A</t>
  </si>
  <si>
    <t>R.P 2.87%</t>
  </si>
  <si>
    <t>C.S.F.S 7.09%</t>
  </si>
  <si>
    <t>C.P 7.10%</t>
  </si>
  <si>
    <t>S.R.L 1.15%</t>
  </si>
  <si>
    <t>Seguro de Salud Complementario</t>
  </si>
  <si>
    <t>SEACOOP</t>
  </si>
  <si>
    <t>INAVI</t>
  </si>
  <si>
    <t>ISR</t>
  </si>
  <si>
    <t>Leonardo Ramos Ramos</t>
  </si>
  <si>
    <t>Supervisor  Zona Norte</t>
  </si>
  <si>
    <t>Tempora Concepcion Romero</t>
  </si>
  <si>
    <t>Analista de Beneficios y Relaciones Labiorales</t>
  </si>
  <si>
    <t>Medardo Lebron Contreras</t>
  </si>
  <si>
    <t xml:space="preserve">Supervisor de Zona San Juan </t>
  </si>
  <si>
    <t>Rafael Octavio Fernandez Tejada</t>
  </si>
  <si>
    <t>Supervisor de la Zona del Cibao</t>
  </si>
  <si>
    <t>Sandy Soribel Martinez Jimenez</t>
  </si>
  <si>
    <t xml:space="preserve">Analista de Desarrollo Institucional </t>
  </si>
  <si>
    <t>German Fabio Perez Tavarez</t>
  </si>
  <si>
    <t>Supervisor de Zona Guayubin, Montecristi</t>
  </si>
  <si>
    <t>TOTALES</t>
  </si>
  <si>
    <t>Objs.
 2.1.1.1.01</t>
  </si>
  <si>
    <t>2.1.5.1.01</t>
  </si>
  <si>
    <t xml:space="preserve">
2.1.5.2.01</t>
  </si>
  <si>
    <t>2.4.5.1.01</t>
  </si>
  <si>
    <t>2.4.5.2.02</t>
  </si>
  <si>
    <t>2.2.8.8.01</t>
  </si>
  <si>
    <t>Preparado por:</t>
  </si>
  <si>
    <t>Revisado por:</t>
  </si>
  <si>
    <t>Autorizado por:</t>
  </si>
  <si>
    <r>
      <rPr>
        <b/>
        <sz val="11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 xml:space="preserve"> </t>
    </r>
    <r>
      <rPr>
        <b/>
        <u/>
        <sz val="12"/>
        <color theme="1"/>
        <rFont val="Palatino Linotype"/>
        <family val="1"/>
      </rPr>
      <t xml:space="preserve">Yaquelin Rodríguez Garcia </t>
    </r>
    <r>
      <rPr>
        <b/>
        <sz val="12"/>
        <color theme="1"/>
        <rFont val="Palatino Linotype"/>
        <family val="1"/>
      </rPr>
      <t xml:space="preserve">  </t>
    </r>
    <r>
      <rPr>
        <b/>
        <sz val="11"/>
        <color theme="1"/>
        <rFont val="Palatino Linotype"/>
        <family val="1"/>
      </rPr>
      <t xml:space="preserve">
</t>
    </r>
    <r>
      <rPr>
        <b/>
        <sz val="10"/>
        <color theme="1"/>
        <rFont val="Palatino Linotype"/>
        <family val="1"/>
      </rPr>
      <t>Encargada de Recursos Humanos</t>
    </r>
  </si>
  <si>
    <r>
      <rPr>
        <b/>
        <sz val="9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>Luis German Perez B.</t>
    </r>
    <r>
      <rPr>
        <b/>
        <sz val="9"/>
        <color theme="1"/>
        <rFont val="Palatino Linotype"/>
        <family val="1"/>
      </rPr>
      <t xml:space="preserve">  
Enc. Depto. Administrativo</t>
    </r>
  </si>
  <si>
    <r>
      <rPr>
        <b/>
        <u/>
        <sz val="10"/>
        <color theme="1"/>
        <rFont val="Palatino Linotype"/>
        <family val="1"/>
      </rPr>
      <t xml:space="preserve"> Kohuris Henríquez Disla</t>
    </r>
    <r>
      <rPr>
        <b/>
        <sz val="10"/>
        <color theme="1"/>
        <rFont val="Palatino Linotype"/>
        <family val="1"/>
      </rPr>
      <t xml:space="preserve">
</t>
    </r>
    <r>
      <rPr>
        <b/>
        <sz val="9"/>
        <color theme="1"/>
        <rFont val="Palatino Linotype"/>
        <family val="1"/>
      </rPr>
      <t>Director General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</si>
</sst>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b/>
      <sz val="8"/>
      <color theme="1"/>
      <name val="Palatino Linotype"/>
      <family val="1"/>
    </font>
    <font>
      <b/>
      <sz val="8"/>
      <color rgb="FFFF0000"/>
      <name val="Palatino Linotype"/>
      <family val="1"/>
    </font>
    <font>
      <b/>
      <sz val="11"/>
      <color rgb="FFFF0000"/>
      <name val="Palatino Linotype"/>
      <family val="1"/>
    </font>
    <font>
      <b/>
      <sz val="9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2"/>
      <color theme="1"/>
      <name val="Palatino Linotype"/>
      <family val="1"/>
    </font>
    <font>
      <b/>
      <u/>
      <sz val="12"/>
      <color theme="1"/>
      <name val="Palatino Linotype"/>
      <family val="1"/>
    </font>
    <font>
      <b/>
      <sz val="11"/>
      <color theme="1"/>
      <name val="Palatino Linotype"/>
      <family val="1"/>
    </font>
    <font>
      <b/>
      <u/>
      <sz val="11"/>
      <color theme="1"/>
      <name val="Palatino Linotype"/>
      <family val="1"/>
    </font>
    <font>
      <b/>
      <u/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9" fontId="1" fillId="2" borderId="10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1" fillId="2" borderId="10" xfId="0" applyFont="1" applyFill="1" applyBorder="1" applyAlignment="1">
      <alignment wrapText="1"/>
    </xf>
    <xf numFmtId="43" fontId="1" fillId="2" borderId="6" xfId="0" applyNumberFormat="1" applyFont="1" applyFill="1" applyBorder="1" applyAlignment="1">
      <alignment horizontal="right" vertical="center" wrapText="1"/>
    </xf>
    <xf numFmtId="43" fontId="1" fillId="2" borderId="10" xfId="0" applyNumberFormat="1" applyFont="1" applyFill="1" applyBorder="1" applyAlignment="1">
      <alignment horizontal="right" vertical="center"/>
    </xf>
    <xf numFmtId="39" fontId="1" fillId="2" borderId="6" xfId="0" applyNumberFormat="1" applyFont="1" applyFill="1" applyBorder="1" applyAlignment="1">
      <alignment horizontal="right" vertical="center"/>
    </xf>
    <xf numFmtId="0" fontId="1" fillId="2" borderId="10" xfId="0" applyFont="1" applyFill="1" applyBorder="1"/>
    <xf numFmtId="43" fontId="1" fillId="2" borderId="10" xfId="0" applyNumberFormat="1" applyFont="1" applyFill="1" applyBorder="1" applyAlignment="1">
      <alignment horizontal="right"/>
    </xf>
    <xf numFmtId="0" fontId="1" fillId="2" borderId="4" xfId="0" applyFont="1" applyFill="1" applyBorder="1"/>
    <xf numFmtId="0" fontId="5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wrapText="1"/>
    </xf>
    <xf numFmtId="0" fontId="1" fillId="0" borderId="10" xfId="0" applyFont="1" applyBorder="1"/>
    <xf numFmtId="0" fontId="1" fillId="0" borderId="0" xfId="0" applyFont="1"/>
    <xf numFmtId="0" fontId="6" fillId="0" borderId="0" xfId="0" applyFont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43" fontId="1" fillId="0" borderId="0" xfId="0" applyNumberFormat="1" applyFont="1"/>
    <xf numFmtId="0" fontId="7" fillId="2" borderId="0" xfId="0" applyFont="1" applyFill="1" applyAlignment="1">
      <alignment wrapText="1"/>
    </xf>
    <xf numFmtId="0" fontId="8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3" fontId="1" fillId="2" borderId="8" xfId="0" applyNumberFormat="1" applyFont="1" applyFill="1" applyBorder="1" applyAlignment="1">
      <alignment horizontal="center" vertical="center" wrapText="1"/>
    </xf>
    <xf numFmtId="43" fontId="1" fillId="2" borderId="9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571501</xdr:colOff>
      <xdr:row>0</xdr:row>
      <xdr:rowOff>0</xdr:rowOff>
    </xdr:from>
    <xdr:ext cx="3895724" cy="1381125"/>
    <xdr:pic>
      <xdr:nvPicPr>
        <xdr:cNvPr id="2" name="image5.png">
          <a:extLst>
            <a:ext uri="{FF2B5EF4-FFF2-40B4-BE49-F238E27FC236}">
              <a16:creationId xmlns:a16="http://schemas.microsoft.com/office/drawing/2014/main" id="{607685CF-2455-4D7B-8885-8A48ACCE255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43501" y="0"/>
          <a:ext cx="3895724" cy="13811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64630-4446-40C1-91A2-8946C08B0EEE}">
  <dimension ref="A1:Q24"/>
  <sheetViews>
    <sheetView tabSelected="1" workbookViewId="0">
      <selection activeCell="B16" sqref="B16"/>
    </sheetView>
  </sheetViews>
  <sheetFormatPr baseColWidth="10" defaultRowHeight="15" x14ac:dyDescent="0.25"/>
  <cols>
    <col min="1" max="1" width="3.28515625" customWidth="1"/>
    <col min="3" max="3" width="11" customWidth="1"/>
    <col min="4" max="4" width="10" customWidth="1"/>
    <col min="5" max="5" width="9.28515625" customWidth="1"/>
    <col min="6" max="6" width="8.42578125" customWidth="1"/>
    <col min="9" max="9" width="10.28515625" customWidth="1"/>
    <col min="10" max="10" width="9.140625" customWidth="1"/>
    <col min="11" max="11" width="10.140625" customWidth="1"/>
    <col min="12" max="12" width="7.28515625" customWidth="1"/>
    <col min="13" max="13" width="9.42578125" customWidth="1"/>
    <col min="14" max="14" width="7.85546875" customWidth="1"/>
    <col min="15" max="15" width="8.85546875" customWidth="1"/>
    <col min="16" max="16" width="10.42578125" customWidth="1"/>
    <col min="17" max="17" width="10.7109375" customWidth="1"/>
  </cols>
  <sheetData>
    <row r="1" spans="1:17" ht="15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5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5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.7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7.25" x14ac:dyDescent="0.35">
      <c r="A5" s="2"/>
      <c r="B5" s="3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5.75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6.5" thickBot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6.5" thickBot="1" x14ac:dyDescent="0.35">
      <c r="A8" s="1"/>
      <c r="B8" s="5" t="s">
        <v>0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7"/>
    </row>
    <row r="9" spans="1:17" ht="24.75" customHeight="1" x14ac:dyDescent="0.3">
      <c r="A9" s="1"/>
      <c r="B9" s="7" t="s">
        <v>1</v>
      </c>
      <c r="C9" s="7" t="s">
        <v>2</v>
      </c>
      <c r="D9" s="44" t="s">
        <v>3</v>
      </c>
      <c r="E9" s="41" t="s">
        <v>4</v>
      </c>
      <c r="F9" s="42"/>
      <c r="G9" s="43"/>
      <c r="H9" s="41" t="s">
        <v>5</v>
      </c>
      <c r="I9" s="42"/>
      <c r="J9" s="43"/>
      <c r="K9" s="7" t="s">
        <v>6</v>
      </c>
      <c r="L9" s="6"/>
      <c r="M9" s="41" t="s">
        <v>7</v>
      </c>
      <c r="N9" s="42"/>
      <c r="O9" s="43"/>
      <c r="P9" s="7" t="s">
        <v>8</v>
      </c>
      <c r="Q9" s="7" t="s">
        <v>9</v>
      </c>
    </row>
    <row r="10" spans="1:17" ht="24.75" customHeight="1" x14ac:dyDescent="0.3">
      <c r="A10" s="1"/>
      <c r="B10" s="40"/>
      <c r="C10" s="40"/>
      <c r="D10" s="45"/>
      <c r="E10" s="8" t="s">
        <v>10</v>
      </c>
      <c r="F10" s="9" t="s">
        <v>11</v>
      </c>
      <c r="G10" s="10" t="s">
        <v>12</v>
      </c>
      <c r="H10" s="10" t="s">
        <v>13</v>
      </c>
      <c r="I10" s="10" t="s">
        <v>14</v>
      </c>
      <c r="J10" s="10" t="s">
        <v>15</v>
      </c>
      <c r="K10" s="40"/>
      <c r="L10" s="10" t="s">
        <v>16</v>
      </c>
      <c r="M10" s="11" t="s">
        <v>17</v>
      </c>
      <c r="N10" s="12" t="s">
        <v>18</v>
      </c>
      <c r="O10" s="13" t="s">
        <v>19</v>
      </c>
      <c r="P10" s="40"/>
      <c r="Q10" s="40"/>
    </row>
    <row r="11" spans="1:17" ht="27" x14ac:dyDescent="0.3">
      <c r="A11" s="14">
        <v>1</v>
      </c>
      <c r="B11" s="15" t="s">
        <v>20</v>
      </c>
      <c r="C11" s="15" t="s">
        <v>21</v>
      </c>
      <c r="D11" s="16">
        <v>80000</v>
      </c>
      <c r="E11" s="8">
        <f t="shared" ref="E11:E16" si="0">D11*3.04%</f>
        <v>2432</v>
      </c>
      <c r="F11" s="8"/>
      <c r="G11" s="8">
        <f t="shared" ref="G11:G16" si="1">D11*2.87%</f>
        <v>2296</v>
      </c>
      <c r="H11" s="8">
        <f t="shared" ref="H11:H16" si="2">D11*7.09%</f>
        <v>5672</v>
      </c>
      <c r="I11" s="8">
        <f t="shared" ref="I11:I16" si="3">D11*7.1%</f>
        <v>5679.9999999999991</v>
      </c>
      <c r="J11" s="8">
        <f>53928*1.15%</f>
        <v>620.17200000000003</v>
      </c>
      <c r="K11" s="17">
        <f t="shared" ref="K11:K16" si="4">SUM(E11:J11)</f>
        <v>16700.171999999999</v>
      </c>
      <c r="L11" s="17"/>
      <c r="M11" s="17"/>
      <c r="N11" s="17">
        <v>25</v>
      </c>
      <c r="O11" s="17">
        <f t="shared" ref="O11:O16" si="5">+IF((D11-E11-F11-G11)*12&lt;416220,0,IF(AND((D11-E11-F11-G11)*12&gt;=416220.01,(D11-E11-F11-G11)*12&lt;=624329),(((D11-E11-F11-G11)*12)-416220.01)*0.15,IF(AND((D11-E11-F11-G11)*12&gt;=624329.01,(D11-E11-F11-G11)*12&lt;=867123),((((D11-E11-F11-G11)*12)-624329.01)*0.2)+31216,IF((D11-E11-F11-G11)*12&gt;=867123.01,((((D11-E11-F11-G11)*12)-867123.01)*0.25)+79776,0))))/12</f>
        <v>7400.9372916666662</v>
      </c>
      <c r="P11" s="17">
        <f t="shared" ref="P11:P16" si="6">E11+F11+G11+L11+M11+N11+O11</f>
        <v>12153.937291666665</v>
      </c>
      <c r="Q11" s="17">
        <f t="shared" ref="Q11:Q16" si="7">D11-P11</f>
        <v>67846.062708333338</v>
      </c>
    </row>
    <row r="12" spans="1:17" ht="54" x14ac:dyDescent="0.3">
      <c r="A12" s="14">
        <f>A11+1</f>
        <v>2</v>
      </c>
      <c r="B12" s="15" t="s">
        <v>22</v>
      </c>
      <c r="C12" s="15" t="s">
        <v>23</v>
      </c>
      <c r="D12" s="16">
        <v>70000</v>
      </c>
      <c r="E12" s="18">
        <f t="shared" si="0"/>
        <v>2128</v>
      </c>
      <c r="F12" s="18"/>
      <c r="G12" s="8">
        <f t="shared" si="1"/>
        <v>2009</v>
      </c>
      <c r="H12" s="8">
        <f t="shared" si="2"/>
        <v>4963</v>
      </c>
      <c r="I12" s="8">
        <f t="shared" si="3"/>
        <v>4970</v>
      </c>
      <c r="J12" s="8">
        <f>53928*1.15%</f>
        <v>620.17200000000003</v>
      </c>
      <c r="K12" s="17">
        <f t="shared" si="4"/>
        <v>14690.172</v>
      </c>
      <c r="L12" s="17"/>
      <c r="M12" s="17"/>
      <c r="N12" s="17">
        <v>25</v>
      </c>
      <c r="O12" s="17">
        <f t="shared" si="5"/>
        <v>5368.4498333333331</v>
      </c>
      <c r="P12" s="17">
        <f t="shared" si="6"/>
        <v>9530.4498333333322</v>
      </c>
      <c r="Q12" s="17">
        <f t="shared" si="7"/>
        <v>60469.550166666668</v>
      </c>
    </row>
    <row r="13" spans="1:17" ht="40.5" x14ac:dyDescent="0.3">
      <c r="A13" s="14">
        <f>A12+1</f>
        <v>3</v>
      </c>
      <c r="B13" s="15" t="s">
        <v>24</v>
      </c>
      <c r="C13" s="15" t="s">
        <v>25</v>
      </c>
      <c r="D13" s="16">
        <v>60000</v>
      </c>
      <c r="E13" s="18">
        <f t="shared" si="0"/>
        <v>1824</v>
      </c>
      <c r="F13" s="18"/>
      <c r="G13" s="8">
        <f t="shared" si="1"/>
        <v>1722</v>
      </c>
      <c r="H13" s="8">
        <f t="shared" si="2"/>
        <v>4254</v>
      </c>
      <c r="I13" s="8">
        <f t="shared" si="3"/>
        <v>4260</v>
      </c>
      <c r="J13" s="8">
        <f>53928*1.15%</f>
        <v>620.17200000000003</v>
      </c>
      <c r="K13" s="17">
        <f t="shared" si="4"/>
        <v>12680.172</v>
      </c>
      <c r="L13" s="17"/>
      <c r="M13" s="17"/>
      <c r="N13" s="17">
        <v>25</v>
      </c>
      <c r="O13" s="17">
        <f t="shared" si="5"/>
        <v>3486.6498333333329</v>
      </c>
      <c r="P13" s="17">
        <f t="shared" si="6"/>
        <v>7057.6498333333329</v>
      </c>
      <c r="Q13" s="17">
        <f t="shared" si="7"/>
        <v>52942.350166666671</v>
      </c>
    </row>
    <row r="14" spans="1:17" ht="54" x14ac:dyDescent="0.3">
      <c r="A14" s="14">
        <f>A13+1</f>
        <v>4</v>
      </c>
      <c r="B14" s="15" t="s">
        <v>26</v>
      </c>
      <c r="C14" s="15" t="s">
        <v>27</v>
      </c>
      <c r="D14" s="16">
        <v>60000</v>
      </c>
      <c r="E14" s="18">
        <f t="shared" si="0"/>
        <v>1824</v>
      </c>
      <c r="F14" s="18"/>
      <c r="G14" s="8">
        <f t="shared" si="1"/>
        <v>1722</v>
      </c>
      <c r="H14" s="8">
        <f t="shared" si="2"/>
        <v>4254</v>
      </c>
      <c r="I14" s="8">
        <f t="shared" si="3"/>
        <v>4260</v>
      </c>
      <c r="J14" s="8">
        <f>53928*1.15%</f>
        <v>620.17200000000003</v>
      </c>
      <c r="K14" s="17">
        <f t="shared" si="4"/>
        <v>12680.172</v>
      </c>
      <c r="L14" s="17"/>
      <c r="M14" s="17"/>
      <c r="N14" s="17">
        <v>25</v>
      </c>
      <c r="O14" s="17">
        <f t="shared" si="5"/>
        <v>3486.6498333333329</v>
      </c>
      <c r="P14" s="17">
        <f t="shared" si="6"/>
        <v>7057.6498333333329</v>
      </c>
      <c r="Q14" s="17">
        <f t="shared" si="7"/>
        <v>52942.350166666671</v>
      </c>
    </row>
    <row r="15" spans="1:17" ht="40.5" x14ac:dyDescent="0.3">
      <c r="A15" s="14">
        <f>A14+1</f>
        <v>5</v>
      </c>
      <c r="B15" s="15" t="s">
        <v>28</v>
      </c>
      <c r="C15" s="15" t="s">
        <v>29</v>
      </c>
      <c r="D15" s="16">
        <v>50000</v>
      </c>
      <c r="E15" s="18">
        <f t="shared" si="0"/>
        <v>1520</v>
      </c>
      <c r="F15" s="18"/>
      <c r="G15" s="8">
        <f t="shared" si="1"/>
        <v>1435</v>
      </c>
      <c r="H15" s="8">
        <f t="shared" si="2"/>
        <v>3545.0000000000005</v>
      </c>
      <c r="I15" s="8">
        <f t="shared" si="3"/>
        <v>3549.9999999999995</v>
      </c>
      <c r="J15" s="8">
        <f>D15*1.15%</f>
        <v>575</v>
      </c>
      <c r="K15" s="17">
        <f t="shared" si="4"/>
        <v>10625</v>
      </c>
      <c r="L15" s="17"/>
      <c r="M15" s="17"/>
      <c r="N15" s="17">
        <v>25</v>
      </c>
      <c r="O15" s="17">
        <f t="shared" si="5"/>
        <v>1853.9998749999997</v>
      </c>
      <c r="P15" s="17">
        <f t="shared" si="6"/>
        <v>4833.9998749999995</v>
      </c>
      <c r="Q15" s="17">
        <f t="shared" si="7"/>
        <v>45166.000124999999</v>
      </c>
    </row>
    <row r="16" spans="1:17" ht="54" x14ac:dyDescent="0.3">
      <c r="A16" s="14">
        <f>A15+1</f>
        <v>6</v>
      </c>
      <c r="B16" s="15" t="s">
        <v>30</v>
      </c>
      <c r="C16" s="15" t="s">
        <v>31</v>
      </c>
      <c r="D16" s="16">
        <v>30000</v>
      </c>
      <c r="E16" s="18">
        <f t="shared" si="0"/>
        <v>912</v>
      </c>
      <c r="F16" s="18"/>
      <c r="G16" s="8">
        <f t="shared" si="1"/>
        <v>861</v>
      </c>
      <c r="H16" s="8">
        <f t="shared" si="2"/>
        <v>2127</v>
      </c>
      <c r="I16" s="8">
        <f t="shared" si="3"/>
        <v>2130</v>
      </c>
      <c r="J16" s="8">
        <f>D16*1.15%</f>
        <v>345</v>
      </c>
      <c r="K16" s="17">
        <f t="shared" si="4"/>
        <v>6375</v>
      </c>
      <c r="L16" s="17"/>
      <c r="M16" s="17"/>
      <c r="N16" s="17">
        <v>25</v>
      </c>
      <c r="O16" s="17">
        <f t="shared" si="5"/>
        <v>0</v>
      </c>
      <c r="P16" s="17">
        <f t="shared" si="6"/>
        <v>1798</v>
      </c>
      <c r="Q16" s="17">
        <f t="shared" si="7"/>
        <v>28202</v>
      </c>
    </row>
    <row r="17" spans="1:17" ht="15.75" x14ac:dyDescent="0.3">
      <c r="A17" s="1"/>
      <c r="B17" s="19" t="s">
        <v>32</v>
      </c>
      <c r="C17" s="19"/>
      <c r="D17" s="20">
        <f t="shared" ref="D17:K17" si="8">SUM(D11:D16)</f>
        <v>350000</v>
      </c>
      <c r="E17" s="20">
        <f t="shared" si="8"/>
        <v>10640</v>
      </c>
      <c r="F17" s="20">
        <f t="shared" si="8"/>
        <v>0</v>
      </c>
      <c r="G17" s="20">
        <f t="shared" si="8"/>
        <v>10045</v>
      </c>
      <c r="H17" s="20">
        <f t="shared" si="8"/>
        <v>24815</v>
      </c>
      <c r="I17" s="20">
        <f t="shared" si="8"/>
        <v>24850</v>
      </c>
      <c r="J17" s="20">
        <f t="shared" si="8"/>
        <v>3400.6880000000001</v>
      </c>
      <c r="K17" s="20">
        <f t="shared" si="8"/>
        <v>73750.687999999995</v>
      </c>
      <c r="L17" s="20"/>
      <c r="M17" s="20">
        <f>SUM(M11:M16)</f>
        <v>0</v>
      </c>
      <c r="N17" s="20">
        <f>SUM(N11:N16)</f>
        <v>150</v>
      </c>
      <c r="O17" s="20">
        <f>SUM(O11:O16)</f>
        <v>21596.686666666668</v>
      </c>
      <c r="P17" s="20">
        <f>SUM(P11:P16)</f>
        <v>42431.686666666668</v>
      </c>
      <c r="Q17" s="20">
        <f>SUM(Q11:Q16)</f>
        <v>307568.31333333335</v>
      </c>
    </row>
    <row r="18" spans="1:17" ht="30" x14ac:dyDescent="0.3">
      <c r="A18" s="1"/>
      <c r="B18" s="21"/>
      <c r="C18" s="48"/>
      <c r="D18" s="22" t="s">
        <v>33</v>
      </c>
      <c r="E18" s="23" t="s">
        <v>34</v>
      </c>
      <c r="F18" s="23" t="s">
        <v>34</v>
      </c>
      <c r="G18" s="24" t="s">
        <v>35</v>
      </c>
      <c r="H18" s="19"/>
      <c r="I18" s="25"/>
      <c r="J18" s="19"/>
      <c r="K18" s="19"/>
      <c r="L18" s="19"/>
      <c r="M18" s="24" t="s">
        <v>36</v>
      </c>
      <c r="N18" s="24" t="s">
        <v>37</v>
      </c>
      <c r="O18" s="24" t="s">
        <v>38</v>
      </c>
      <c r="P18" s="19"/>
      <c r="Q18" s="19"/>
    </row>
    <row r="19" spans="1:17" ht="15.75" x14ac:dyDescent="0.3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</row>
    <row r="20" spans="1:17" ht="18" customHeight="1" x14ac:dyDescent="0.35">
      <c r="A20" s="27"/>
      <c r="B20" s="28" t="s">
        <v>39</v>
      </c>
      <c r="C20" s="28"/>
      <c r="D20" s="30" t="s">
        <v>40</v>
      </c>
      <c r="E20" s="30"/>
      <c r="F20" s="31"/>
      <c r="G20" s="32"/>
      <c r="H20" s="32"/>
      <c r="I20" s="30" t="s">
        <v>41</v>
      </c>
      <c r="J20" s="30"/>
      <c r="K20" s="33"/>
      <c r="L20" s="33"/>
      <c r="M20" s="33"/>
      <c r="N20" s="33"/>
      <c r="O20" s="27"/>
      <c r="P20" s="26"/>
      <c r="Q20" s="34"/>
    </row>
    <row r="21" spans="1:17" ht="18" customHeight="1" x14ac:dyDescent="0.35">
      <c r="A21" s="27"/>
      <c r="B21" s="30"/>
      <c r="C21" s="30"/>
      <c r="D21" s="31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7"/>
      <c r="P21" s="26"/>
      <c r="Q21" s="26"/>
    </row>
    <row r="22" spans="1:17" ht="18" x14ac:dyDescent="0.35">
      <c r="A22" s="27"/>
      <c r="B22" s="30"/>
      <c r="C22" s="30"/>
      <c r="D22" s="29"/>
      <c r="E22" s="28"/>
      <c r="F22" s="28"/>
      <c r="G22" s="35"/>
      <c r="H22" s="29"/>
      <c r="I22" s="28"/>
      <c r="J22" s="28"/>
      <c r="K22" s="28"/>
      <c r="L22" s="28"/>
      <c r="M22" s="29"/>
      <c r="N22" s="29"/>
      <c r="O22" s="27"/>
      <c r="P22" s="26"/>
      <c r="Q22" s="26"/>
    </row>
    <row r="23" spans="1:17" ht="18" customHeight="1" x14ac:dyDescent="0.35">
      <c r="A23" s="27"/>
      <c r="B23" s="36" t="s">
        <v>42</v>
      </c>
      <c r="C23" s="36"/>
      <c r="D23" s="29"/>
      <c r="E23" s="37" t="s">
        <v>43</v>
      </c>
      <c r="F23" s="37"/>
      <c r="G23" s="37"/>
      <c r="H23" s="29"/>
      <c r="I23" s="28"/>
      <c r="J23" s="35"/>
      <c r="K23" s="38" t="s">
        <v>44</v>
      </c>
      <c r="L23" s="38"/>
      <c r="M23" s="38"/>
      <c r="N23" s="38"/>
      <c r="O23" s="27"/>
      <c r="P23" s="26"/>
      <c r="Q23" s="26"/>
    </row>
    <row r="24" spans="1:17" ht="18" customHeight="1" x14ac:dyDescent="0.35">
      <c r="A24" s="27"/>
      <c r="B24" s="36"/>
      <c r="C24" s="36"/>
      <c r="D24" s="29"/>
      <c r="E24" s="37"/>
      <c r="F24" s="37"/>
      <c r="G24" s="37"/>
      <c r="H24" s="39"/>
      <c r="I24" s="28"/>
      <c r="J24" s="29"/>
      <c r="K24" s="38"/>
      <c r="L24" s="38"/>
      <c r="M24" s="38"/>
      <c r="N24" s="38"/>
      <c r="O24" s="27"/>
      <c r="P24" s="26"/>
      <c r="Q24" s="26"/>
    </row>
  </sheetData>
  <mergeCells count="19">
    <mergeCell ref="B21:C22"/>
    <mergeCell ref="B23:C24"/>
    <mergeCell ref="E23:G24"/>
    <mergeCell ref="K23:N24"/>
    <mergeCell ref="M9:O9"/>
    <mergeCell ref="P9:P10"/>
    <mergeCell ref="Q9:Q10"/>
    <mergeCell ref="B18:C18"/>
    <mergeCell ref="D20:E20"/>
    <mergeCell ref="I20:J20"/>
    <mergeCell ref="A6:Q6"/>
    <mergeCell ref="A7:Q7"/>
    <mergeCell ref="B8:Q8"/>
    <mergeCell ref="B9:B10"/>
    <mergeCell ref="C9:C10"/>
    <mergeCell ref="D9:D10"/>
    <mergeCell ref="E9:G9"/>
    <mergeCell ref="H9:J9"/>
    <mergeCell ref="K9:K10"/>
  </mergeCells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Contratados Abril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2025-07-02T19:11:41Z</dcterms:created>
  <dcterms:modified xsi:type="dcterms:W3CDTF">2025-07-02T19:16:47Z</dcterms:modified>
</cp:coreProperties>
</file>