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Empleados Fijos/Julio/"/>
    </mc:Choice>
  </mc:AlternateContent>
  <xr:revisionPtr revIDLastSave="0" documentId="8_{5A73CD91-6FA2-4DC7-8239-EA06D8E891B5}" xr6:coauthVersionLast="47" xr6:coauthVersionMax="47" xr10:uidLastSave="{00000000-0000-0000-0000-000000000000}"/>
  <bookViews>
    <workbookView xWindow="-120" yWindow="-120" windowWidth="29040" windowHeight="15720" xr2:uid="{C143C51C-203D-481F-9227-7C47B498E74A}"/>
  </bookViews>
  <sheets>
    <sheet name="Fijos Juli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M8" i="1"/>
  <c r="G8" i="1"/>
  <c r="E8" i="1"/>
  <c r="K7" i="1"/>
  <c r="J7" i="1"/>
  <c r="I7" i="1"/>
  <c r="H7" i="1"/>
  <c r="F7" i="1"/>
  <c r="K6" i="1"/>
  <c r="J6" i="1"/>
  <c r="I6" i="1"/>
  <c r="H6" i="1"/>
  <c r="F6" i="1"/>
  <c r="P6" i="1" s="1"/>
  <c r="Q6" i="1" s="1"/>
  <c r="R6" i="1" s="1"/>
  <c r="K5" i="1"/>
  <c r="J5" i="1"/>
  <c r="I5" i="1"/>
  <c r="H5" i="1"/>
  <c r="H8" i="1" s="1"/>
  <c r="F5" i="1"/>
  <c r="K8" i="1" l="1"/>
  <c r="L6" i="1"/>
  <c r="L7" i="1"/>
  <c r="I8" i="1"/>
  <c r="P7" i="1"/>
  <c r="Q7" i="1" s="1"/>
  <c r="R7" i="1" s="1"/>
  <c r="J8" i="1"/>
  <c r="F8" i="1"/>
  <c r="L5" i="1"/>
  <c r="L8" i="1" s="1"/>
  <c r="P5" i="1"/>
  <c r="P8" i="1" s="1"/>
  <c r="Q5" i="1" l="1"/>
  <c r="Q8" i="1" l="1"/>
  <c r="R5" i="1"/>
  <c r="R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<sst xmlns="http://schemas.openxmlformats.org/spreadsheetml/2006/main" count="40" uniqueCount="39">
  <si>
    <t xml:space="preserve"> Nómina Empleados Fijos corresp. A los meses de Junio y Julio   2021</t>
  </si>
  <si>
    <t>Nombres y Apellidos</t>
  </si>
  <si>
    <t>Cargo</t>
  </si>
  <si>
    <t>Meses</t>
  </si>
  <si>
    <t>Sueldo Bruto RD$</t>
  </si>
  <si>
    <t>Deduciones a Empleados SFS/TSS/</t>
  </si>
  <si>
    <t>Aportes Empleador</t>
  </si>
  <si>
    <t>Total TSS</t>
  </si>
  <si>
    <t>Otras Retenciones SEACOOP/INAVI/ISR</t>
  </si>
  <si>
    <t xml:space="preserve">Total Deduciones Empleados </t>
  </si>
  <si>
    <t>Neto a Pagar Valor RD$</t>
  </si>
  <si>
    <t>S. F.S 3.04%</t>
  </si>
  <si>
    <t>P.C.A</t>
  </si>
  <si>
    <t>R.P 2.87%</t>
  </si>
  <si>
    <t>C.S.F.S 7.09%</t>
  </si>
  <si>
    <t>C.P 7.10%</t>
  </si>
  <si>
    <t>S.R.L 1.15%</t>
  </si>
  <si>
    <t>Seguro de Salud Complementario</t>
  </si>
  <si>
    <t>SEACOOP</t>
  </si>
  <si>
    <t>INAVI</t>
  </si>
  <si>
    <t>ISR</t>
  </si>
  <si>
    <t>William Hugo Carela Luciano</t>
  </si>
  <si>
    <t>Supervisor de Seguridad</t>
  </si>
  <si>
    <t>Junio</t>
  </si>
  <si>
    <t>Julio</t>
  </si>
  <si>
    <t>Alida Marina castillo Fernández</t>
  </si>
  <si>
    <t>Secretaria</t>
  </si>
  <si>
    <t>TOTALES</t>
  </si>
  <si>
    <t>Objs.
 2.1.1.1.01</t>
  </si>
  <si>
    <t>2.1.5.1.01</t>
  </si>
  <si>
    <t xml:space="preserve">
2.1.5.2.01</t>
  </si>
  <si>
    <t>2.4.5.2.02</t>
  </si>
  <si>
    <t>2.2.8.8.01</t>
  </si>
  <si>
    <t>Preparado por:</t>
  </si>
  <si>
    <t>Revisado por:</t>
  </si>
  <si>
    <t>Autorizado por:</t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</si>
  <si>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9"/>
        <color theme="1"/>
        <rFont val="Palatino Linotype"/>
        <family val="1"/>
      </rPr>
      <t xml:space="preserve"> Yaquelin Rodríguez Garcia </t>
    </r>
    <r>
      <rPr>
        <b/>
        <sz val="9"/>
        <color theme="1"/>
        <rFont val="Palatino Linotype"/>
        <family val="1"/>
      </rPr>
      <t xml:space="preserve">  
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</si>
  <si>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9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</si>
  <si>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9"/>
        <color theme="1"/>
        <rFont val="Palatino Linotype"/>
        <family val="1"/>
      </rPr>
      <t xml:space="preserve"> Kohuris Henríquez Disla</t>
    </r>
    <r>
      <rPr>
        <b/>
        <sz val="9"/>
        <color theme="1"/>
        <rFont val="Palatino Linotype"/>
        <family val="1"/>
      </rPr>
      <t xml:space="preserve">
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</si>
</sst>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u/>
      <sz val="9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39" fontId="1" fillId="2" borderId="14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center" vertical="center"/>
    </xf>
    <xf numFmtId="43" fontId="1" fillId="2" borderId="10" xfId="0" applyNumberFormat="1" applyFont="1" applyFill="1" applyBorder="1" applyAlignment="1">
      <alignment horizontal="right" vertical="center"/>
    </xf>
    <xf numFmtId="39" fontId="1" fillId="2" borderId="10" xfId="0" applyNumberFormat="1" applyFont="1" applyFill="1" applyBorder="1" applyAlignment="1">
      <alignment horizontal="right" vertical="center"/>
    </xf>
    <xf numFmtId="43" fontId="1" fillId="2" borderId="14" xfId="0" applyNumberFormat="1" applyFont="1" applyFill="1" applyBorder="1" applyAlignment="1">
      <alignment horizontal="right" vertical="center"/>
    </xf>
    <xf numFmtId="0" fontId="2" fillId="0" borderId="12" xfId="0" applyFont="1" applyBorder="1"/>
    <xf numFmtId="0" fontId="1" fillId="2" borderId="10" xfId="0" applyFont="1" applyFill="1" applyBorder="1" applyAlignment="1">
      <alignment wrapText="1"/>
    </xf>
    <xf numFmtId="0" fontId="1" fillId="2" borderId="14" xfId="0" applyFont="1" applyFill="1" applyBorder="1"/>
    <xf numFmtId="43" fontId="1" fillId="2" borderId="14" xfId="0" applyNumberFormat="1" applyFont="1" applyFill="1" applyBorder="1" applyAlignment="1">
      <alignment horizontal="right"/>
    </xf>
    <xf numFmtId="39" fontId="1" fillId="2" borderId="14" xfId="0" applyNumberFormat="1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7" xfId="0" applyFont="1" applyFill="1" applyBorder="1"/>
    <xf numFmtId="0" fontId="1" fillId="2" borderId="14" xfId="0" applyFont="1" applyFill="1" applyBorder="1" applyAlignment="1">
      <alignment horizontal="center"/>
    </xf>
    <xf numFmtId="0" fontId="1" fillId="0" borderId="14" xfId="0" applyFont="1" applyBorder="1"/>
    <xf numFmtId="0" fontId="1" fillId="0" borderId="0" xfId="0" applyFont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3" fontId="1" fillId="0" borderId="0" xfId="0" applyNumberFormat="1" applyFont="1"/>
    <xf numFmtId="0" fontId="3" fillId="2" borderId="0" xfId="0" applyFont="1" applyFill="1" applyAlignment="1">
      <alignment wrapText="1"/>
    </xf>
    <xf numFmtId="0" fontId="1" fillId="2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E9356-1065-4192-B305-30BC72710BB1}">
  <dimension ref="A1:R16"/>
  <sheetViews>
    <sheetView tabSelected="1" workbookViewId="0">
      <selection activeCell="D18" sqref="D18"/>
    </sheetView>
  </sheetViews>
  <sheetFormatPr baseColWidth="10" defaultRowHeight="15" x14ac:dyDescent="0.25"/>
  <cols>
    <col min="15" max="15" width="10.140625" customWidth="1"/>
  </cols>
  <sheetData>
    <row r="1" spans="1:18" ht="111" customHeight="1" thickBot="1" x14ac:dyDescent="0.35">
      <c r="A1" s="2" t="e" vm="1">
        <v>#VALUE!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6.5" thickBot="1" x14ac:dyDescent="0.35">
      <c r="A2" s="1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</row>
    <row r="3" spans="1:18" ht="24.75" customHeight="1" x14ac:dyDescent="0.3">
      <c r="A3" s="1"/>
      <c r="B3" s="7" t="s">
        <v>1</v>
      </c>
      <c r="C3" s="8" t="s">
        <v>2</v>
      </c>
      <c r="D3" s="9" t="s">
        <v>3</v>
      </c>
      <c r="E3" s="10" t="s">
        <v>4</v>
      </c>
      <c r="F3" s="11" t="s">
        <v>5</v>
      </c>
      <c r="G3" s="12"/>
      <c r="H3" s="13"/>
      <c r="I3" s="11" t="s">
        <v>6</v>
      </c>
      <c r="J3" s="12"/>
      <c r="K3" s="13"/>
      <c r="L3" s="14" t="s">
        <v>7</v>
      </c>
      <c r="M3" s="15"/>
      <c r="N3" s="11" t="s">
        <v>8</v>
      </c>
      <c r="O3" s="12"/>
      <c r="P3" s="13"/>
      <c r="Q3" s="9" t="s">
        <v>9</v>
      </c>
      <c r="R3" s="7" t="s">
        <v>10</v>
      </c>
    </row>
    <row r="4" spans="1:18" ht="57" x14ac:dyDescent="0.3">
      <c r="A4" s="1"/>
      <c r="B4" s="16"/>
      <c r="C4" s="17"/>
      <c r="D4" s="16"/>
      <c r="E4" s="16"/>
      <c r="F4" s="18" t="s">
        <v>11</v>
      </c>
      <c r="G4" s="19" t="s">
        <v>12</v>
      </c>
      <c r="H4" s="20" t="s">
        <v>13</v>
      </c>
      <c r="I4" s="20" t="s">
        <v>14</v>
      </c>
      <c r="J4" s="20" t="s">
        <v>15</v>
      </c>
      <c r="K4" s="20" t="s">
        <v>16</v>
      </c>
      <c r="L4" s="16"/>
      <c r="M4" s="20" t="s">
        <v>17</v>
      </c>
      <c r="N4" s="21" t="s">
        <v>18</v>
      </c>
      <c r="O4" s="22" t="s">
        <v>19</v>
      </c>
      <c r="P4" s="23" t="s">
        <v>20</v>
      </c>
      <c r="Q4" s="16"/>
      <c r="R4" s="16"/>
    </row>
    <row r="5" spans="1:18" ht="42.75" x14ac:dyDescent="0.25">
      <c r="A5" s="24">
        <v>1</v>
      </c>
      <c r="B5" s="25" t="s">
        <v>21</v>
      </c>
      <c r="C5" s="26" t="s">
        <v>22</v>
      </c>
      <c r="D5" s="27" t="s">
        <v>23</v>
      </c>
      <c r="E5" s="28">
        <v>40000</v>
      </c>
      <c r="F5" s="29">
        <f>E5*3.04%</f>
        <v>1216</v>
      </c>
      <c r="G5" s="29"/>
      <c r="H5" s="18">
        <f>E5*2.87%</f>
        <v>1148</v>
      </c>
      <c r="I5" s="18">
        <f>E5*7.09%</f>
        <v>2836</v>
      </c>
      <c r="J5" s="18">
        <f>E5*7.1%</f>
        <v>2839.9999999999995</v>
      </c>
      <c r="K5" s="18">
        <f>E5*1.15%</f>
        <v>460</v>
      </c>
      <c r="L5" s="30">
        <f>SUM(F5:K5)</f>
        <v>8500</v>
      </c>
      <c r="M5" s="30"/>
      <c r="N5" s="30"/>
      <c r="O5" s="30">
        <v>25</v>
      </c>
      <c r="P5" s="30">
        <f>+IF((E5-F5-G5-H5)*12&lt;416220,0,IF(AND((E5-F5-G5-H5)*12&gt;=416220.01,(E5-F5-G5-H5)*12&lt;=624329),(((E5-F5-G5-H5)*12)-416220.01)*0.15,IF(AND((E5-F5-G5-H5)*12&gt;=624329.01,(E5-F5-G5-H5)*12&lt;=867123),((((E5-F5-G5-H5)*12)-624329.01)*0.2)+31216,IF((E5-F5-G5-H5)*12&gt;=867123.01,((((E5-F5-G5-H5)*12)-867123.01)*0.25)+79776,0))))/12</f>
        <v>442.64987499999984</v>
      </c>
      <c r="Q5" s="30">
        <f>F5+G5+H5+M5+N5+O5+P5</f>
        <v>2831.6498750000001</v>
      </c>
      <c r="R5" s="30">
        <f>E5-Q5</f>
        <v>37168.350124999997</v>
      </c>
    </row>
    <row r="6" spans="1:18" x14ac:dyDescent="0.25">
      <c r="A6" s="24"/>
      <c r="B6" s="31"/>
      <c r="C6" s="31"/>
      <c r="D6" s="27" t="s">
        <v>24</v>
      </c>
      <c r="E6" s="28">
        <v>40000</v>
      </c>
      <c r="F6" s="29">
        <f>E6*3.04%</f>
        <v>1216</v>
      </c>
      <c r="G6" s="29"/>
      <c r="H6" s="18">
        <f>E6*2.87%</f>
        <v>1148</v>
      </c>
      <c r="I6" s="18">
        <f>E6*7.09%</f>
        <v>2836</v>
      </c>
      <c r="J6" s="18">
        <f>E6*7.1%</f>
        <v>2839.9999999999995</v>
      </c>
      <c r="K6" s="18">
        <f>E6*1.15%</f>
        <v>460</v>
      </c>
      <c r="L6" s="30">
        <f>SUM(F6:K6)</f>
        <v>8500</v>
      </c>
      <c r="M6" s="30"/>
      <c r="N6" s="30"/>
      <c r="O6" s="30">
        <v>25</v>
      </c>
      <c r="P6" s="30">
        <f>+IF((E6-F6-G6-H6)*12&lt;416220,0,IF(AND((E6-F6-G6-H6)*12&gt;=416220.01,(E6-F6-G6-H6)*12&lt;=624329),(((E6-F6-G6-H6)*12)-416220.01)*0.15,IF(AND((E6-F6-G6-H6)*12&gt;=624329.01,(E6-F6-G6-H6)*12&lt;=867123),((((E6-F6-G6-H6)*12)-624329.01)*0.2)+31216,IF((E6-F6-G6-H6)*12&gt;=867123.01,((((E6-F6-G6-H6)*12)-867123.01)*0.25)+79776,0))))/12</f>
        <v>442.64987499999984</v>
      </c>
      <c r="Q6" s="30">
        <f>F6+G6+H6+M6+N6+O6+P6</f>
        <v>2831.6498750000001</v>
      </c>
      <c r="R6" s="30">
        <f>E6-Q6</f>
        <v>37168.350124999997</v>
      </c>
    </row>
    <row r="7" spans="1:18" ht="42.75" x14ac:dyDescent="0.3">
      <c r="A7" s="24">
        <v>2</v>
      </c>
      <c r="B7" s="32" t="s">
        <v>25</v>
      </c>
      <c r="C7" s="25" t="s">
        <v>26</v>
      </c>
      <c r="D7" s="27" t="s">
        <v>24</v>
      </c>
      <c r="E7" s="28">
        <v>30000</v>
      </c>
      <c r="F7" s="29">
        <f>E7*3.04%</f>
        <v>912</v>
      </c>
      <c r="G7" s="29"/>
      <c r="H7" s="18">
        <f>E7*2.87%</f>
        <v>861</v>
      </c>
      <c r="I7" s="18">
        <f>E7*7.09%</f>
        <v>2127</v>
      </c>
      <c r="J7" s="18">
        <f>E7*7.1%</f>
        <v>2130</v>
      </c>
      <c r="K7" s="18">
        <f>E7*1.15%</f>
        <v>345</v>
      </c>
      <c r="L7" s="30">
        <f>SUM(F7:K7)</f>
        <v>6375</v>
      </c>
      <c r="M7" s="30"/>
      <c r="N7" s="30"/>
      <c r="O7" s="30">
        <v>25</v>
      </c>
      <c r="P7" s="30">
        <f>+IF((E7-F7-G7-H7)*12&lt;416220,0,IF(AND((E7-F7-G7-H7)*12&gt;=416220.01,(E7-F7-G7-H7)*12&lt;=624329),(((E7-F7-G7-H7)*12)-416220.01)*0.15,IF(AND((E7-F7-G7-H7)*12&gt;=624329.01,(E7-F7-G7-H7)*12&lt;=867123),((((E7-F7-G7-H7)*12)-624329.01)*0.2)+31216,IF((E7-F7-G7-H7)*12&gt;=867123.01,((((E7-F7-G7-H7)*12)-867123.01)*0.25)+79776,0))))/12</f>
        <v>0</v>
      </c>
      <c r="Q7" s="30">
        <f>F7+G7+H7+M7+N7+O7+P7</f>
        <v>1798</v>
      </c>
      <c r="R7" s="30">
        <f>E7-Q7</f>
        <v>28202</v>
      </c>
    </row>
    <row r="8" spans="1:18" ht="15.75" x14ac:dyDescent="0.3">
      <c r="A8" s="1"/>
      <c r="B8" s="33" t="s">
        <v>27</v>
      </c>
      <c r="C8" s="33"/>
      <c r="D8" s="33"/>
      <c r="E8" s="34">
        <f t="shared" ref="E8:M8" si="0">SUM(E5:E7)</f>
        <v>110000</v>
      </c>
      <c r="F8" s="34">
        <f t="shared" si="0"/>
        <v>3344</v>
      </c>
      <c r="G8" s="35">
        <f t="shared" si="0"/>
        <v>0</v>
      </c>
      <c r="H8" s="34">
        <f t="shared" si="0"/>
        <v>3157</v>
      </c>
      <c r="I8" s="34">
        <f t="shared" si="0"/>
        <v>7799</v>
      </c>
      <c r="J8" s="34">
        <f t="shared" si="0"/>
        <v>7809.9999999999991</v>
      </c>
      <c r="K8" s="34">
        <f t="shared" si="0"/>
        <v>1265</v>
      </c>
      <c r="L8" s="34">
        <f t="shared" si="0"/>
        <v>23375</v>
      </c>
      <c r="M8" s="34">
        <f t="shared" si="0"/>
        <v>0</v>
      </c>
      <c r="N8" s="36">
        <v>0</v>
      </c>
      <c r="O8" s="34">
        <f>SUM(O5:O7)</f>
        <v>75</v>
      </c>
      <c r="P8" s="34">
        <f>SUM(P5:P7)</f>
        <v>885.29974999999968</v>
      </c>
      <c r="Q8" s="34">
        <f>SUM(Q5:Q7)</f>
        <v>7461.2997500000001</v>
      </c>
      <c r="R8" s="34">
        <f>SUM(R5:R7)</f>
        <v>102538.70024999999</v>
      </c>
    </row>
    <row r="9" spans="1:18" ht="28.5" x14ac:dyDescent="0.3">
      <c r="A9" s="1"/>
      <c r="B9" s="37"/>
      <c r="C9" s="12"/>
      <c r="D9" s="33"/>
      <c r="E9" s="21" t="s">
        <v>28</v>
      </c>
      <c r="F9" s="38" t="s">
        <v>29</v>
      </c>
      <c r="G9" s="38"/>
      <c r="H9" s="21" t="s">
        <v>30</v>
      </c>
      <c r="I9" s="33"/>
      <c r="J9" s="39"/>
      <c r="K9" s="33"/>
      <c r="L9" s="33"/>
      <c r="M9" s="33"/>
      <c r="N9" s="21"/>
      <c r="O9" s="21" t="s">
        <v>31</v>
      </c>
      <c r="P9" s="21" t="s">
        <v>32</v>
      </c>
      <c r="Q9" s="33"/>
      <c r="R9" s="33"/>
    </row>
    <row r="10" spans="1:18" ht="15.75" x14ac:dyDescent="0.3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1:18" ht="15.75" x14ac:dyDescent="0.3">
      <c r="A11" s="40"/>
      <c r="B11" s="1" t="s">
        <v>33</v>
      </c>
      <c r="C11" s="1"/>
      <c r="D11" s="41"/>
      <c r="E11" s="42" t="s">
        <v>34</v>
      </c>
      <c r="F11" s="3"/>
      <c r="G11" s="43"/>
      <c r="H11" s="44"/>
      <c r="I11" s="44"/>
      <c r="J11" s="42" t="s">
        <v>35</v>
      </c>
      <c r="K11" s="3"/>
      <c r="L11" s="45"/>
      <c r="M11" s="45"/>
      <c r="N11" s="45"/>
      <c r="O11" s="45"/>
      <c r="P11" s="40"/>
      <c r="Q11" s="40"/>
      <c r="R11" s="46"/>
    </row>
    <row r="12" spans="1:18" ht="15.75" x14ac:dyDescent="0.3">
      <c r="A12" s="40"/>
      <c r="B12" s="42"/>
      <c r="C12" s="3"/>
      <c r="D12" s="43"/>
      <c r="E12" s="43"/>
      <c r="F12" s="1"/>
      <c r="G12" s="1"/>
      <c r="H12" s="1"/>
      <c r="I12" s="1"/>
      <c r="J12" s="1"/>
      <c r="K12" s="1"/>
      <c r="L12" s="1"/>
      <c r="M12" s="1"/>
      <c r="N12" s="1"/>
      <c r="O12" s="1"/>
      <c r="P12" s="40"/>
      <c r="Q12" s="40"/>
      <c r="R12" s="40"/>
    </row>
    <row r="13" spans="1:18" ht="15.75" x14ac:dyDescent="0.3">
      <c r="A13" s="40"/>
      <c r="B13" s="3"/>
      <c r="C13" s="3"/>
      <c r="D13" s="43"/>
      <c r="E13" s="41"/>
      <c r="F13" s="1"/>
      <c r="G13" s="1"/>
      <c r="H13" s="47"/>
      <c r="I13" s="41"/>
      <c r="J13" s="1"/>
      <c r="K13" s="1"/>
      <c r="L13" s="1"/>
      <c r="M13" s="1"/>
      <c r="N13" s="41"/>
      <c r="O13" s="41"/>
      <c r="P13" s="40"/>
      <c r="Q13" s="40"/>
      <c r="R13" s="40"/>
    </row>
    <row r="14" spans="1:18" ht="15.75" x14ac:dyDescent="0.3">
      <c r="A14" s="40"/>
      <c r="B14" s="42" t="s">
        <v>36</v>
      </c>
      <c r="C14" s="3"/>
      <c r="D14" s="43"/>
      <c r="E14" s="41"/>
      <c r="F14" s="42" t="s">
        <v>37</v>
      </c>
      <c r="G14" s="3"/>
      <c r="H14" s="3"/>
      <c r="I14" s="41"/>
      <c r="J14" s="1"/>
      <c r="K14" s="47"/>
      <c r="L14" s="42" t="s">
        <v>38</v>
      </c>
      <c r="M14" s="3"/>
      <c r="N14" s="3"/>
      <c r="O14" s="3"/>
      <c r="P14" s="40"/>
      <c r="Q14" s="40"/>
      <c r="R14" s="40"/>
    </row>
    <row r="15" spans="1:18" ht="15.75" x14ac:dyDescent="0.3">
      <c r="A15" s="40"/>
      <c r="B15" s="3"/>
      <c r="C15" s="3"/>
      <c r="D15" s="43"/>
      <c r="E15" s="41"/>
      <c r="F15" s="3"/>
      <c r="G15" s="3"/>
      <c r="H15" s="3"/>
      <c r="I15" s="48"/>
      <c r="J15" s="1"/>
      <c r="K15" s="41"/>
      <c r="L15" s="3"/>
      <c r="M15" s="3"/>
      <c r="N15" s="3"/>
      <c r="O15" s="3"/>
      <c r="P15" s="40"/>
      <c r="Q15" s="46"/>
      <c r="R15" s="40"/>
    </row>
    <row r="16" spans="1:18" ht="15.75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6"/>
      <c r="R16" s="40"/>
    </row>
  </sheetData>
  <mergeCells count="19">
    <mergeCell ref="B12:C13"/>
    <mergeCell ref="B14:C15"/>
    <mergeCell ref="F14:H15"/>
    <mergeCell ref="L14:O15"/>
    <mergeCell ref="N3:P3"/>
    <mergeCell ref="Q3:Q4"/>
    <mergeCell ref="R3:R4"/>
    <mergeCell ref="B9:C9"/>
    <mergeCell ref="E11:F11"/>
    <mergeCell ref="J11:K11"/>
    <mergeCell ref="A1:R1"/>
    <mergeCell ref="B2:R2"/>
    <mergeCell ref="B3:B4"/>
    <mergeCell ref="C3:C4"/>
    <mergeCell ref="D3:D4"/>
    <mergeCell ref="E3:E4"/>
    <mergeCell ref="F3:H3"/>
    <mergeCell ref="I3:K3"/>
    <mergeCell ref="L3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Julio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2025-07-03T14:11:32Z</dcterms:created>
  <dcterms:modified xsi:type="dcterms:W3CDTF">2025-07-03T14:33:51Z</dcterms:modified>
</cp:coreProperties>
</file>